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ree stat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#,##0.0;(#,##0.0)"/>
  </numFmts>
  <fonts count="7">
    <font>
      <name val="Calibri"/>
      <family val="2"/>
      <color theme="1"/>
      <sz val="11"/>
      <scheme val="minor"/>
    </font>
    <font>
      <name val="Arial"/>
      <b val="1"/>
      <color rgb="001C1917"/>
      <sz val="14"/>
    </font>
    <font>
      <name val="Arial"/>
      <color rgb="006B6258"/>
      <sz val="9"/>
    </font>
    <font>
      <name val="Arial"/>
      <b val="1"/>
      <color rgb="001C1917"/>
      <sz val="10"/>
    </font>
    <font>
      <name val="Arial"/>
      <color rgb="001C1917"/>
      <sz val="10"/>
    </font>
    <font>
      <name val="Arial"/>
      <color rgb="001F4E9E"/>
      <sz val="10"/>
    </font>
    <font>
      <name val="Arial"/>
      <color rgb="001E7B3C"/>
      <sz val="10"/>
    </font>
  </fonts>
  <fills count="3">
    <fill>
      <patternFill/>
    </fill>
    <fill>
      <patternFill patternType="gray125"/>
    </fill>
    <fill>
      <patternFill patternType="solid">
        <fgColor rgb="00FBF6EC"/>
      </patternFill>
    </fill>
  </fills>
  <borders count="3">
    <border>
      <left/>
      <right/>
      <top/>
      <bottom/>
      <diagonal/>
    </border>
    <border>
      <bottom style="thin">
        <color rgb="00B9A47A"/>
      </bottom>
    </border>
    <border>
      <top style="thin">
        <color rgb="00B9A47A"/>
      </top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pivotButton="0" quotePrefix="0" xfId="0"/>
    <xf numFmtId="1" fontId="5" fillId="2" borderId="0" pivotButton="0" quotePrefix="0" xfId="0"/>
    <xf numFmtId="165" fontId="5" fillId="2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3" fillId="0" borderId="1" applyAlignment="1" pivotButton="0" quotePrefix="0" xfId="0">
      <alignment horizontal="right"/>
    </xf>
    <xf numFmtId="164" fontId="4" fillId="0" borderId="0" pivotButton="0" quotePrefix="0" xfId="0"/>
    <xf numFmtId="1" fontId="4" fillId="0" borderId="0" pivotButton="0" quotePrefix="0" xfId="0"/>
    <xf numFmtId="166" fontId="4" fillId="0" borderId="0" pivotButton="0" quotePrefix="0" xfId="0"/>
    <xf numFmtId="166" fontId="5" fillId="2" borderId="0" pivotButton="0" quotePrefix="0" xfId="0"/>
    <xf numFmtId="0" fontId="3" fillId="0" borderId="2" pivotButton="0" quotePrefix="0" xfId="0"/>
    <xf numFmtId="0" fontId="0" fillId="0" borderId="2" pivotButton="0" quotePrefix="0" xfId="0"/>
    <xf numFmtId="166" fontId="3" fillId="0" borderId="2" pivotButton="0" quotePrefix="0" xfId="0"/>
    <xf numFmtId="166" fontId="6" fillId="0" borderId="0" pivotButton="0" quotePrefix="0" xfId="0"/>
    <xf numFmtId="166" fontId="3" fillId="0" borderId="0" applyAlignment="1" pivotButton="0" quotePrefix="0" xfId="0">
      <alignment horizontal="right"/>
    </xf>
  </cellXfs>
  <cellStyles count="1">
    <cellStyle name="Normal" xfId="0" builtinId="0" hidden="0"/>
  </cellStyles>
  <dxfs count="2">
    <dxf>
      <fill>
        <patternFill patternType="solid">
          <fgColor rgb="00E6F4EA"/>
        </patternFill>
      </fill>
    </dxf>
    <dxf>
      <fill>
        <patternFill patternType="solid">
          <fgColor rgb="00FCEB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H73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B1" s="1" t="inlineStr">
        <is>
          <t>Three-statement model template</t>
        </is>
      </c>
    </row>
    <row r="2">
      <c r="B2" s="2" t="inlineStr">
        <is>
          <t>$ millions. Blue cells are inputs, green cells come from another statement, everything else is a formula.</t>
        </is>
      </c>
    </row>
    <row r="3">
      <c r="B3" s="2" t="inlineStr">
        <is>
          <t>From soreno.ai/three-statement-model-template. Fernhill Outdoor and its numbers are invented.</t>
        </is>
      </c>
    </row>
    <row r="4">
      <c r="B4" s="2" t="inlineStr">
        <is>
          <t>Interest is on the opening debt balance, so there is no circular reference. Cash is the result of the cash flow statement, never typed in.</t>
        </is>
      </c>
    </row>
    <row r="5">
      <c r="B5" s="3" t="inlineStr">
        <is>
          <t>Drivers (every year uses these unless you type over a year below)</t>
        </is>
      </c>
    </row>
    <row r="6">
      <c r="B6" s="4" t="inlineStr">
        <is>
          <t>Revenue growth per year</t>
        </is>
      </c>
      <c r="C6" s="5" t="n">
        <v>0.08</v>
      </c>
    </row>
    <row r="7">
      <c r="B7" s="4" t="inlineStr">
        <is>
          <t>Gross margin</t>
        </is>
      </c>
      <c r="C7" s="5" t="n">
        <v>0.4</v>
      </c>
    </row>
    <row r="8">
      <c r="B8" s="4" t="inlineStr">
        <is>
          <t>SG&amp;A, % of revenue</t>
        </is>
      </c>
      <c r="C8" s="5" t="n">
        <v>0.22</v>
      </c>
    </row>
    <row r="9">
      <c r="B9" s="4" t="inlineStr">
        <is>
          <t>Depreciation, % of opening PP&amp;E</t>
        </is>
      </c>
      <c r="C9" s="5" t="n">
        <v>0.1</v>
      </c>
    </row>
    <row r="10">
      <c r="B10" s="4" t="inlineStr">
        <is>
          <t>Capex, % of revenue</t>
        </is>
      </c>
      <c r="C10" s="5" t="n">
        <v>0.05</v>
      </c>
    </row>
    <row r="11">
      <c r="B11" s="4" t="inlineStr">
        <is>
          <t>Receivable days (of revenue)</t>
        </is>
      </c>
      <c r="C11" s="6" t="n">
        <v>45</v>
      </c>
    </row>
    <row r="12">
      <c r="B12" s="4" t="inlineStr">
        <is>
          <t>Inventory days (of COGS)</t>
        </is>
      </c>
      <c r="C12" s="6" t="n">
        <v>60</v>
      </c>
    </row>
    <row r="13">
      <c r="B13" s="4" t="inlineStr">
        <is>
          <t>Payable days (of COGS)</t>
        </is>
      </c>
      <c r="C13" s="6" t="n">
        <v>40</v>
      </c>
    </row>
    <row r="14">
      <c r="B14" s="4" t="inlineStr">
        <is>
          <t>Interest rate (on opening debt)</t>
        </is>
      </c>
      <c r="C14" s="5" t="n">
        <v>0.07000000000000001</v>
      </c>
    </row>
    <row r="15">
      <c r="B15" s="4" t="inlineStr">
        <is>
          <t>Debt repaid per year</t>
        </is>
      </c>
      <c r="C15" s="7" t="n">
        <v>15</v>
      </c>
    </row>
    <row r="16">
      <c r="B16" s="4" t="inlineStr">
        <is>
          <t>Tax rate</t>
        </is>
      </c>
      <c r="C16" s="5" t="n">
        <v>0.25</v>
      </c>
    </row>
    <row r="18">
      <c r="B18" s="8" t="inlineStr">
        <is>
          <t>Assumptions by year (override any year)</t>
        </is>
      </c>
      <c r="C18" s="9" t="n"/>
      <c r="D18" s="10" t="inlineStr">
        <is>
          <t>Year 1</t>
        </is>
      </c>
      <c r="E18" s="10" t="inlineStr">
        <is>
          <t>Year 2</t>
        </is>
      </c>
      <c r="F18" s="10" t="inlineStr">
        <is>
          <t>Year 3</t>
        </is>
      </c>
      <c r="G18" s="10" t="inlineStr">
        <is>
          <t>Year 4</t>
        </is>
      </c>
      <c r="H18" s="10" t="inlineStr">
        <is>
          <t>Year 5</t>
        </is>
      </c>
    </row>
    <row r="19">
      <c r="B19" s="4" t="inlineStr">
        <is>
          <t>Revenue growth</t>
        </is>
      </c>
      <c r="D19" s="11">
        <f>$C$6</f>
        <v>0.08</v>
      </c>
      <c r="E19" s="11">
        <f>$C$6</f>
        <v>0.08</v>
      </c>
      <c r="F19" s="11">
        <f>$C$6</f>
        <v>0.08</v>
      </c>
      <c r="G19" s="11">
        <f>$C$6</f>
        <v>0.08</v>
      </c>
      <c r="H19" s="11">
        <f>$C$6</f>
        <v>0.08</v>
      </c>
    </row>
    <row r="20">
      <c r="B20" s="4" t="inlineStr">
        <is>
          <t>Gross margin</t>
        </is>
      </c>
      <c r="D20" s="11">
        <f>$C$7</f>
        <v>0.4</v>
      </c>
      <c r="E20" s="11">
        <f>$C$7</f>
        <v>0.4</v>
      </c>
      <c r="F20" s="11">
        <f>$C$7</f>
        <v>0.4</v>
      </c>
      <c r="G20" s="11">
        <f>$C$7</f>
        <v>0.4</v>
      </c>
      <c r="H20" s="11">
        <f>$C$7</f>
        <v>0.4</v>
      </c>
    </row>
    <row r="21">
      <c r="B21" s="4" t="inlineStr">
        <is>
          <t>SG&amp;A, % of revenue</t>
        </is>
      </c>
      <c r="D21" s="11">
        <f>$C$8</f>
        <v>0.22</v>
      </c>
      <c r="E21" s="11">
        <f>$C$8</f>
        <v>0.22</v>
      </c>
      <c r="F21" s="11">
        <f>$C$8</f>
        <v>0.22</v>
      </c>
      <c r="G21" s="11">
        <f>$C$8</f>
        <v>0.22</v>
      </c>
      <c r="H21" s="11">
        <f>$C$8</f>
        <v>0.22</v>
      </c>
    </row>
    <row r="22">
      <c r="B22" s="4" t="inlineStr">
        <is>
          <t>Depreciation, % of opening PP&amp;E</t>
        </is>
      </c>
      <c r="D22" s="11">
        <f>$C$9</f>
        <v>0.1</v>
      </c>
      <c r="E22" s="11">
        <f>$C$9</f>
        <v>0.1</v>
      </c>
      <c r="F22" s="11">
        <f>$C$9</f>
        <v>0.1</v>
      </c>
      <c r="G22" s="11">
        <f>$C$9</f>
        <v>0.1</v>
      </c>
      <c r="H22" s="11">
        <f>$C$9</f>
        <v>0.1</v>
      </c>
    </row>
    <row r="23">
      <c r="B23" s="4" t="inlineStr">
        <is>
          <t>Capex, % of revenue</t>
        </is>
      </c>
      <c r="D23" s="11">
        <f>$C$10</f>
        <v>0.05</v>
      </c>
      <c r="E23" s="11">
        <f>$C$10</f>
        <v>0.05</v>
      </c>
      <c r="F23" s="11">
        <f>$C$10</f>
        <v>0.05</v>
      </c>
      <c r="G23" s="11">
        <f>$C$10</f>
        <v>0.05</v>
      </c>
      <c r="H23" s="11">
        <f>$C$10</f>
        <v>0.05</v>
      </c>
    </row>
    <row r="24">
      <c r="B24" s="4" t="inlineStr">
        <is>
          <t>Receivable days</t>
        </is>
      </c>
      <c r="D24" s="12">
        <f>$C$11</f>
        <v>45.0</v>
      </c>
      <c r="E24" s="12">
        <f>$C$11</f>
        <v>45.0</v>
      </c>
      <c r="F24" s="12">
        <f>$C$11</f>
        <v>45.0</v>
      </c>
      <c r="G24" s="12">
        <f>$C$11</f>
        <v>45.0</v>
      </c>
      <c r="H24" s="12">
        <f>$C$11</f>
        <v>45.0</v>
      </c>
    </row>
    <row r="25">
      <c r="B25" s="4" t="inlineStr">
        <is>
          <t>Inventory days</t>
        </is>
      </c>
      <c r="D25" s="12">
        <f>$C$12</f>
        <v>60.0</v>
      </c>
      <c r="E25" s="12">
        <f>$C$12</f>
        <v>60.0</v>
      </c>
      <c r="F25" s="12">
        <f>$C$12</f>
        <v>60.0</v>
      </c>
      <c r="G25" s="12">
        <f>$C$12</f>
        <v>60.0</v>
      </c>
      <c r="H25" s="12">
        <f>$C$12</f>
        <v>60.0</v>
      </c>
    </row>
    <row r="26">
      <c r="B26" s="4" t="inlineStr">
        <is>
          <t>Payable days</t>
        </is>
      </c>
      <c r="D26" s="12">
        <f>$C$13</f>
        <v>40.0</v>
      </c>
      <c r="E26" s="12">
        <f>$C$13</f>
        <v>40.0</v>
      </c>
      <c r="F26" s="12">
        <f>$C$13</f>
        <v>40.0</v>
      </c>
      <c r="G26" s="12">
        <f>$C$13</f>
        <v>40.0</v>
      </c>
      <c r="H26" s="12">
        <f>$C$13</f>
        <v>40.0</v>
      </c>
    </row>
    <row r="27">
      <c r="B27" s="4" t="inlineStr">
        <is>
          <t>Interest rate</t>
        </is>
      </c>
      <c r="D27" s="11">
        <f>$C$14</f>
        <v>0.07</v>
      </c>
      <c r="E27" s="11">
        <f>$C$14</f>
        <v>0.07</v>
      </c>
      <c r="F27" s="11">
        <f>$C$14</f>
        <v>0.07</v>
      </c>
      <c r="G27" s="11">
        <f>$C$14</f>
        <v>0.07</v>
      </c>
      <c r="H27" s="11">
        <f>$C$14</f>
        <v>0.07</v>
      </c>
    </row>
    <row r="28">
      <c r="B28" s="4" t="inlineStr">
        <is>
          <t>Debt repaid</t>
        </is>
      </c>
      <c r="D28" s="13">
        <f>$C$15</f>
        <v>15.0</v>
      </c>
      <c r="E28" s="13">
        <f>$C$15</f>
        <v>15.0</v>
      </c>
      <c r="F28" s="13">
        <f>$C$15</f>
        <v>15.0</v>
      </c>
      <c r="G28" s="13">
        <f>$C$15</f>
        <v>15.0</v>
      </c>
      <c r="H28" s="13">
        <f>$C$15</f>
        <v>15.0</v>
      </c>
    </row>
    <row r="29">
      <c r="B29" s="4" t="inlineStr">
        <is>
          <t>Tax rate</t>
        </is>
      </c>
      <c r="D29" s="11">
        <f>$C$16</f>
        <v>0.25</v>
      </c>
      <c r="E29" s="11">
        <f>$C$16</f>
        <v>0.25</v>
      </c>
      <c r="F29" s="11">
        <f>$C$16</f>
        <v>0.25</v>
      </c>
      <c r="G29" s="11">
        <f>$C$16</f>
        <v>0.25</v>
      </c>
      <c r="H29" s="11">
        <f>$C$16</f>
        <v>0.25</v>
      </c>
    </row>
    <row r="31">
      <c r="B31" s="8" t="inlineStr">
        <is>
          <t>Income statement</t>
        </is>
      </c>
      <c r="C31" s="10" t="inlineStr">
        <is>
          <t>Year 0</t>
        </is>
      </c>
      <c r="D31" s="10" t="inlineStr">
        <is>
          <t>Year 1</t>
        </is>
      </c>
      <c r="E31" s="10" t="inlineStr">
        <is>
          <t>Year 2</t>
        </is>
      </c>
      <c r="F31" s="10" t="inlineStr">
        <is>
          <t>Year 3</t>
        </is>
      </c>
      <c r="G31" s="10" t="inlineStr">
        <is>
          <t>Year 4</t>
        </is>
      </c>
      <c r="H31" s="10" t="inlineStr">
        <is>
          <t>Year 5</t>
        </is>
      </c>
    </row>
    <row r="32">
      <c r="B32" s="4" t="inlineStr">
        <is>
          <t>Revenue</t>
        </is>
      </c>
      <c r="C32" s="14" t="n">
        <v>400</v>
      </c>
      <c r="D32" s="13">
        <f>C32*(1+D19)</f>
        <v>432.0</v>
      </c>
      <c r="E32" s="13">
        <f>D32*(1+E19)</f>
        <v>466.56000000000006</v>
      </c>
      <c r="F32" s="13">
        <f>E32*(1+F19)</f>
        <v>503.8848000000001</v>
      </c>
      <c r="G32" s="13">
        <f>F32*(1+G19)</f>
        <v>544.1955840000002</v>
      </c>
      <c r="H32" s="13">
        <f>G32*(1+H19)</f>
        <v>587.7312307200002</v>
      </c>
    </row>
    <row r="33">
      <c r="B33" s="4" t="inlineStr">
        <is>
          <t>Cost of goods sold</t>
        </is>
      </c>
      <c r="D33" s="13">
        <f>D32*(1-D20)</f>
        <v>259.2</v>
      </c>
      <c r="E33" s="13">
        <f>E32*(1-E20)</f>
        <v>279.93600000000004</v>
      </c>
      <c r="F33" s="13">
        <f>F32*(1-F20)</f>
        <v>302.33088000000004</v>
      </c>
      <c r="G33" s="13">
        <f>G32*(1-G20)</f>
        <v>326.5173504000001</v>
      </c>
      <c r="H33" s="13">
        <f>H32*(1-H20)</f>
        <v>352.63873843200014</v>
      </c>
    </row>
    <row r="34">
      <c r="B34" s="15" t="inlineStr">
        <is>
          <t>Gross profit</t>
        </is>
      </c>
      <c r="C34" s="16" t="n"/>
      <c r="D34" s="17">
        <f>D32-D33</f>
        <v>172.8</v>
      </c>
      <c r="E34" s="17">
        <f>E32-E33</f>
        <v>186.62400000000002</v>
      </c>
      <c r="F34" s="17">
        <f>F32-F33</f>
        <v>201.55392000000006</v>
      </c>
      <c r="G34" s="17">
        <f>G32-G33</f>
        <v>217.67823360000006</v>
      </c>
      <c r="H34" s="17">
        <f>H32-H33</f>
        <v>235.09249228800007</v>
      </c>
    </row>
    <row r="35">
      <c r="B35" s="4" t="inlineStr">
        <is>
          <t>SG&amp;A</t>
        </is>
      </c>
      <c r="D35" s="13">
        <f>D32*D21</f>
        <v>95.04</v>
      </c>
      <c r="E35" s="13">
        <f>E32*E21</f>
        <v>102.64320000000001</v>
      </c>
      <c r="F35" s="13">
        <f>F32*F21</f>
        <v>110.85465600000002</v>
      </c>
      <c r="G35" s="13">
        <f>G32*G21</f>
        <v>119.72302848000004</v>
      </c>
      <c r="H35" s="13">
        <f>H32*H21</f>
        <v>129.30087075840004</v>
      </c>
    </row>
    <row r="36">
      <c r="B36" s="15" t="inlineStr">
        <is>
          <t>EBITDA</t>
        </is>
      </c>
      <c r="C36" s="16" t="n"/>
      <c r="D36" s="17">
        <f>D34-D35</f>
        <v>77.76</v>
      </c>
      <c r="E36" s="17">
        <f>E34-E35</f>
        <v>83.98080000000002</v>
      </c>
      <c r="F36" s="17">
        <f>F34-F35</f>
        <v>90.69926400000004</v>
      </c>
      <c r="G36" s="17">
        <f>G34-G35</f>
        <v>97.95520512000002</v>
      </c>
      <c r="H36" s="17">
        <f>H34-H35</f>
        <v>105.79162152960004</v>
      </c>
    </row>
    <row r="37">
      <c r="B37" s="4" t="inlineStr">
        <is>
          <t>Depreciation (D&amp;A)</t>
        </is>
      </c>
      <c r="D37" s="13">
        <f>C63*D22</f>
        <v>20.0</v>
      </c>
      <c r="E37" s="13">
        <f>D63*E22</f>
        <v>20.16</v>
      </c>
      <c r="F37" s="13">
        <f>E63*F22</f>
        <v>20.4768</v>
      </c>
      <c r="G37" s="13">
        <f>F63*G22</f>
        <v>20.948544000000002</v>
      </c>
      <c r="H37" s="13">
        <f>G63*H22</f>
        <v>21.574667520000006</v>
      </c>
    </row>
    <row r="38">
      <c r="B38" s="15" t="inlineStr">
        <is>
          <t>EBIT</t>
        </is>
      </c>
      <c r="C38" s="16" t="n"/>
      <c r="D38" s="17">
        <f>D36-D37</f>
        <v>57.760000000000005</v>
      </c>
      <c r="E38" s="17">
        <f>E36-E37</f>
        <v>63.82080000000002</v>
      </c>
      <c r="F38" s="17">
        <f>F36-F37</f>
        <v>70.22246400000004</v>
      </c>
      <c r="G38" s="17">
        <f>G36-G37</f>
        <v>77.00666112000002</v>
      </c>
      <c r="H38" s="17">
        <f>H36-H37</f>
        <v>84.21695400960003</v>
      </c>
    </row>
    <row r="39">
      <c r="B39" s="4" t="inlineStr">
        <is>
          <t>Interest expense (on opening debt)</t>
        </is>
      </c>
      <c r="D39" s="13">
        <f>C66*D27</f>
        <v>10.500000000000002</v>
      </c>
      <c r="E39" s="13">
        <f>D66*E27</f>
        <v>9.450000000000001</v>
      </c>
      <c r="F39" s="13">
        <f>E66*F27</f>
        <v>8.4</v>
      </c>
      <c r="G39" s="13">
        <f>F66*G27</f>
        <v>7.3500000000000005</v>
      </c>
      <c r="H39" s="13">
        <f>G66*H27</f>
        <v>6.300000000000001</v>
      </c>
    </row>
    <row r="40">
      <c r="B40" s="15" t="inlineStr">
        <is>
          <t>Pre-tax income</t>
        </is>
      </c>
      <c r="C40" s="16" t="n"/>
      <c r="D40" s="17">
        <f>D38-D39</f>
        <v>47.260000000000005</v>
      </c>
      <c r="E40" s="17">
        <f>E38-E39</f>
        <v>54.37080000000002</v>
      </c>
      <c r="F40" s="17">
        <f>F38-F39</f>
        <v>61.822464000000046</v>
      </c>
      <c r="G40" s="17">
        <f>G38-G39</f>
        <v>69.65666112000002</v>
      </c>
      <c r="H40" s="17">
        <f>H38-H39</f>
        <v>77.91695400960003</v>
      </c>
    </row>
    <row r="41">
      <c r="B41" s="4" t="inlineStr">
        <is>
          <t>Taxes (none on a loss)</t>
        </is>
      </c>
      <c r="D41" s="13">
        <f>MAX(0,D40*D29)</f>
        <v>11.815000000000001</v>
      </c>
      <c r="E41" s="13">
        <f>MAX(0,E40*E29)</f>
        <v>13.592700000000004</v>
      </c>
      <c r="F41" s="13">
        <f>MAX(0,F40*F29)</f>
        <v>15.455616000000012</v>
      </c>
      <c r="G41" s="13">
        <f>MAX(0,G40*G29)</f>
        <v>17.414165280000006</v>
      </c>
      <c r="H41" s="13">
        <f>MAX(0,H40*H29)</f>
        <v>19.47923850240001</v>
      </c>
    </row>
    <row r="42">
      <c r="B42" s="15" t="inlineStr">
        <is>
          <t>Net income</t>
        </is>
      </c>
      <c r="C42" s="16" t="n"/>
      <c r="D42" s="17">
        <f>D40-D41</f>
        <v>35.44500000000001</v>
      </c>
      <c r="E42" s="17">
        <f>E40-E41</f>
        <v>40.77810000000001</v>
      </c>
      <c r="F42" s="17">
        <f>F40-F41</f>
        <v>46.36684800000003</v>
      </c>
      <c r="G42" s="17">
        <f>G40-G41</f>
        <v>52.24249584000002</v>
      </c>
      <c r="H42" s="17">
        <f>H40-H41</f>
        <v>58.437715507200025</v>
      </c>
    </row>
    <row r="44">
      <c r="B44" s="8" t="inlineStr">
        <is>
          <t>Cash flow statement</t>
        </is>
      </c>
      <c r="C44" s="10" t="inlineStr">
        <is>
          <t>Year 0</t>
        </is>
      </c>
      <c r="D44" s="10" t="inlineStr">
        <is>
          <t>Year 1</t>
        </is>
      </c>
      <c r="E44" s="10" t="inlineStr">
        <is>
          <t>Year 2</t>
        </is>
      </c>
      <c r="F44" s="10" t="inlineStr">
        <is>
          <t>Year 3</t>
        </is>
      </c>
      <c r="G44" s="10" t="inlineStr">
        <is>
          <t>Year 4</t>
        </is>
      </c>
      <c r="H44" s="10" t="inlineStr">
        <is>
          <t>Year 5</t>
        </is>
      </c>
    </row>
    <row r="45">
      <c r="B45" s="4" t="inlineStr">
        <is>
          <t>Net income (from the income statement)</t>
        </is>
      </c>
      <c r="D45" s="18">
        <f>D42</f>
        <v>35.44500000000001</v>
      </c>
      <c r="E45" s="18">
        <f>E42</f>
        <v>40.77810000000001</v>
      </c>
      <c r="F45" s="18">
        <f>F42</f>
        <v>46.36684800000003</v>
      </c>
      <c r="G45" s="18">
        <f>G42</f>
        <v>52.24249584000002</v>
      </c>
      <c r="H45" s="18">
        <f>H42</f>
        <v>58.437715507200025</v>
      </c>
    </row>
    <row r="46">
      <c r="B46" s="4" t="inlineStr">
        <is>
          <t>Plus: depreciation (non-cash)</t>
        </is>
      </c>
      <c r="D46" s="18">
        <f>D37</f>
        <v>20.0</v>
      </c>
      <c r="E46" s="18">
        <f>E37</f>
        <v>20.16</v>
      </c>
      <c r="F46" s="18">
        <f>F37</f>
        <v>20.4768</v>
      </c>
      <c r="G46" s="18">
        <f>G37</f>
        <v>20.948544000000002</v>
      </c>
      <c r="H46" s="18">
        <f>H37</f>
        <v>21.574667520000006</v>
      </c>
    </row>
    <row r="47">
      <c r="B47" s="4" t="inlineStr">
        <is>
          <t>(Increase) in receivables</t>
        </is>
      </c>
      <c r="D47" s="13">
        <f>C61-D61</f>
        <v>-3.2602739726027394</v>
      </c>
      <c r="E47" s="13">
        <f>D61-E61</f>
        <v>-4.260821917808229</v>
      </c>
      <c r="F47" s="13">
        <f>E61-F61</f>
        <v>-4.601687671232881</v>
      </c>
      <c r="G47" s="13">
        <f>F61-G61</f>
        <v>-4.969822684931508</v>
      </c>
      <c r="H47" s="13">
        <f>G61-H61</f>
        <v>-5.367408499726039</v>
      </c>
    </row>
    <row r="48">
      <c r="B48" s="4" t="inlineStr">
        <is>
          <t>(Increase) in inventory</t>
        </is>
      </c>
      <c r="D48" s="13">
        <f>C62-D62</f>
        <v>-2.6082191780821944</v>
      </c>
      <c r="E48" s="13">
        <f>D62-E62</f>
        <v>-3.4086575342465792</v>
      </c>
      <c r="F48" s="13">
        <f>E62-F62</f>
        <v>-3.681350136986296</v>
      </c>
      <c r="G48" s="13">
        <f>F62-G62</f>
        <v>-3.9758581479452175</v>
      </c>
      <c r="H48" s="13">
        <f>G62-H62</f>
        <v>-4.293926799780827</v>
      </c>
    </row>
    <row r="49">
      <c r="B49" s="4" t="inlineStr">
        <is>
          <t>Increase in payables</t>
        </is>
      </c>
      <c r="D49" s="13">
        <f>D65-C65</f>
        <v>3.405479452054795</v>
      </c>
      <c r="E49" s="13">
        <f>E65-D65</f>
        <v>2.2724383561643897</v>
      </c>
      <c r="F49" s="13">
        <f>F65-E65</f>
        <v>2.454233424657531</v>
      </c>
      <c r="G49" s="13">
        <f>G65-F65</f>
        <v>2.6505720986301498</v>
      </c>
      <c r="H49" s="13">
        <f>H65-G65</f>
        <v>2.8626178665205444</v>
      </c>
    </row>
    <row r="50">
      <c r="B50" s="15" t="inlineStr">
        <is>
          <t>Cash from operations</t>
        </is>
      </c>
      <c r="C50" s="16" t="n"/>
      <c r="D50" s="17">
        <f>SUM(D45:D49)</f>
        <v>52.98198630136987</v>
      </c>
      <c r="E50" s="17">
        <f>SUM(E45:E49)</f>
        <v>55.54105890410959</v>
      </c>
      <c r="F50" s="17">
        <f>SUM(F45:F49)</f>
        <v>61.014843616438384</v>
      </c>
      <c r="G50" s="17">
        <f>SUM(G45:G49)</f>
        <v>66.89593110575343</v>
      </c>
      <c r="H50" s="17">
        <f>SUM(H45:H49)</f>
        <v>73.2136655942137</v>
      </c>
    </row>
    <row r="51">
      <c r="B51" s="4" t="inlineStr">
        <is>
          <t>Capital expenditure</t>
        </is>
      </c>
      <c r="D51" s="13">
        <f>-D32*D23</f>
        <v>-21.6</v>
      </c>
      <c r="E51" s="13">
        <f>-E32*E23</f>
        <v>-23.328000000000003</v>
      </c>
      <c r="F51" s="13">
        <f>-F32*F23</f>
        <v>-25.194240000000008</v>
      </c>
      <c r="G51" s="13">
        <f>-G32*G23</f>
        <v>-27.20977920000001</v>
      </c>
      <c r="H51" s="13">
        <f>-H32*H23</f>
        <v>-29.386561536000013</v>
      </c>
    </row>
    <row r="52">
      <c r="B52" s="15" t="inlineStr">
        <is>
          <t>Cash from investing</t>
        </is>
      </c>
      <c r="C52" s="16" t="n"/>
      <c r="D52" s="17">
        <f>D51</f>
        <v>-21.6</v>
      </c>
      <c r="E52" s="17">
        <f>E51</f>
        <v>-23.328000000000003</v>
      </c>
      <c r="F52" s="17">
        <f>F51</f>
        <v>-25.194240000000008</v>
      </c>
      <c r="G52" s="17">
        <f>G51</f>
        <v>-27.20977920000001</v>
      </c>
      <c r="H52" s="17">
        <f>H51</f>
        <v>-29.386561536000013</v>
      </c>
    </row>
    <row r="53">
      <c r="B53" s="4" t="inlineStr">
        <is>
          <t>Debt repaid</t>
        </is>
      </c>
      <c r="D53" s="13">
        <f>-MIN(C66,MAX(0,D28))</f>
        <v>-15.0</v>
      </c>
      <c r="E53" s="13">
        <f>-MIN(D66,MAX(0,E28))</f>
        <v>-15.0</v>
      </c>
      <c r="F53" s="13">
        <f>-MIN(E66,MAX(0,F28))</f>
        <v>-15.0</v>
      </c>
      <c r="G53" s="13">
        <f>-MIN(F66,MAX(0,G28))</f>
        <v>-15.0</v>
      </c>
      <c r="H53" s="13">
        <f>-MIN(G66,MAX(0,H28))</f>
        <v>-15.0</v>
      </c>
    </row>
    <row r="54">
      <c r="B54" s="15" t="inlineStr">
        <is>
          <t>Cash from financing</t>
        </is>
      </c>
      <c r="C54" s="16" t="n"/>
      <c r="D54" s="17">
        <f>D53</f>
        <v>-15.0</v>
      </c>
      <c r="E54" s="17">
        <f>E53</f>
        <v>-15.0</v>
      </c>
      <c r="F54" s="17">
        <f>F53</f>
        <v>-15.0</v>
      </c>
      <c r="G54" s="17">
        <f>G53</f>
        <v>-15.0</v>
      </c>
      <c r="H54" s="17">
        <f>H53</f>
        <v>-15.0</v>
      </c>
    </row>
    <row r="55">
      <c r="B55" s="15" t="inlineStr">
        <is>
          <t>Net change in cash</t>
        </is>
      </c>
      <c r="C55" s="16" t="n"/>
      <c r="D55" s="17">
        <f>D50+D52+D54</f>
        <v>16.38198630136987</v>
      </c>
      <c r="E55" s="17">
        <f>E50+E52+E54</f>
        <v>17.213058904109587</v>
      </c>
      <c r="F55" s="17">
        <f>F50+F52+F54</f>
        <v>20.820603616438376</v>
      </c>
      <c r="G55" s="17">
        <f>G50+G52+G54</f>
        <v>24.68615190575342</v>
      </c>
      <c r="H55" s="17">
        <f>H50+H52+H54</f>
        <v>28.827104058213678</v>
      </c>
    </row>
    <row r="56">
      <c r="B56" s="4" t="inlineStr">
        <is>
          <t>Beginning cash (last year's balance sheet)</t>
        </is>
      </c>
      <c r="D56" s="18">
        <f>C60</f>
        <v>40.0</v>
      </c>
      <c r="E56" s="18">
        <f>D60</f>
        <v>56.38198630136987</v>
      </c>
      <c r="F56" s="18">
        <f>E60</f>
        <v>73.59504520547947</v>
      </c>
      <c r="G56" s="18">
        <f>F60</f>
        <v>94.41564882191784</v>
      </c>
      <c r="H56" s="18">
        <f>G60</f>
        <v>119.10180072767126</v>
      </c>
    </row>
    <row r="57">
      <c r="B57" s="15" t="inlineStr">
        <is>
          <t>Ending cash (goes to the balance sheet)</t>
        </is>
      </c>
      <c r="C57" s="16" t="n"/>
      <c r="D57" s="17">
        <f>D56+D55</f>
        <v>56.38198630136987</v>
      </c>
      <c r="E57" s="17">
        <f>E56+E55</f>
        <v>73.59504520547947</v>
      </c>
      <c r="F57" s="17">
        <f>F56+F55</f>
        <v>94.41564882191784</v>
      </c>
      <c r="G57" s="17">
        <f>G56+G55</f>
        <v>119.10180072767126</v>
      </c>
      <c r="H57" s="17">
        <f>H56+H55</f>
        <v>147.92890478588492</v>
      </c>
    </row>
    <row r="59">
      <c r="B59" s="8" t="inlineStr">
        <is>
          <t>Balance sheet</t>
        </is>
      </c>
      <c r="C59" s="10" t="inlineStr">
        <is>
          <t>Year 0</t>
        </is>
      </c>
      <c r="D59" s="10" t="inlineStr">
        <is>
          <t>Year 1</t>
        </is>
      </c>
      <c r="E59" s="10" t="inlineStr">
        <is>
          <t>Year 2</t>
        </is>
      </c>
      <c r="F59" s="10" t="inlineStr">
        <is>
          <t>Year 3</t>
        </is>
      </c>
      <c r="G59" s="10" t="inlineStr">
        <is>
          <t>Year 4</t>
        </is>
      </c>
      <c r="H59" s="10" t="inlineStr">
        <is>
          <t>Year 5</t>
        </is>
      </c>
    </row>
    <row r="60">
      <c r="B60" s="4" t="inlineStr">
        <is>
          <t>Cash (from the cash flow statement)</t>
        </is>
      </c>
      <c r="C60" s="14" t="n">
        <v>40</v>
      </c>
      <c r="D60" s="18">
        <f>D57</f>
        <v>56.38198630136987</v>
      </c>
      <c r="E60" s="18">
        <f>E57</f>
        <v>73.59504520547947</v>
      </c>
      <c r="F60" s="18">
        <f>F57</f>
        <v>94.41564882191784</v>
      </c>
      <c r="G60" s="18">
        <f>G57</f>
        <v>119.10180072767126</v>
      </c>
      <c r="H60" s="18">
        <f>H57</f>
        <v>147.92890478588492</v>
      </c>
    </row>
    <row r="61">
      <c r="B61" s="4" t="inlineStr">
        <is>
          <t>Accounts receivable</t>
        </is>
      </c>
      <c r="C61" s="14" t="n">
        <v>50</v>
      </c>
      <c r="D61" s="13">
        <f>D32*D24/365</f>
        <v>53.26027397260274</v>
      </c>
      <c r="E61" s="13">
        <f>E32*E24/365</f>
        <v>57.52109589041097</v>
      </c>
      <c r="F61" s="13">
        <f>F32*F24/365</f>
        <v>62.12278356164385</v>
      </c>
      <c r="G61" s="13">
        <f>G32*G24/365</f>
        <v>67.09260624657536</v>
      </c>
      <c r="H61" s="13">
        <f>H32*H24/365</f>
        <v>72.4600147463014</v>
      </c>
    </row>
    <row r="62">
      <c r="B62" s="4" t="inlineStr">
        <is>
          <t>Inventory</t>
        </is>
      </c>
      <c r="C62" s="14" t="n">
        <v>40</v>
      </c>
      <c r="D62" s="13">
        <f>D33*D25/365</f>
        <v>42.608219178082194</v>
      </c>
      <c r="E62" s="13">
        <f>E33*E25/365</f>
        <v>46.016876712328774</v>
      </c>
      <c r="F62" s="13">
        <f>F33*F25/365</f>
        <v>49.69822684931507</v>
      </c>
      <c r="G62" s="13">
        <f>G33*G25/365</f>
        <v>53.67408499726029</v>
      </c>
      <c r="H62" s="13">
        <f>H33*H25/365</f>
        <v>57.968011797041115</v>
      </c>
    </row>
    <row r="63">
      <c r="B63" s="4" t="inlineStr">
        <is>
          <t>PP&amp;E, net (opening + capex - depreciation)</t>
        </is>
      </c>
      <c r="C63" s="14" t="n">
        <v>200</v>
      </c>
      <c r="D63" s="13">
        <f>C63-D51-D37</f>
        <v>201.6</v>
      </c>
      <c r="E63" s="13">
        <f>D63-E51-E37</f>
        <v>204.768</v>
      </c>
      <c r="F63" s="13">
        <f>E63-F51-F37</f>
        <v>209.48544</v>
      </c>
      <c r="G63" s="13">
        <f>F63-G51-G37</f>
        <v>215.74667520000003</v>
      </c>
      <c r="H63" s="13">
        <f>G63-H51-H37</f>
        <v>223.55856921600002</v>
      </c>
    </row>
    <row r="64">
      <c r="B64" s="15" t="inlineStr">
        <is>
          <t>Total assets</t>
        </is>
      </c>
      <c r="C64" s="17">
        <f>C60+C61+C62+C63</f>
        <v>330.0</v>
      </c>
      <c r="D64" s="17">
        <f>D60+D61+D62+D63</f>
        <v>353.8504794520548</v>
      </c>
      <c r="E64" s="17">
        <f>E60+E61+E62+E63</f>
        <v>381.9010178082192</v>
      </c>
      <c r="F64" s="17">
        <f>F60+F61+F62+F63</f>
        <v>415.72209923287676</v>
      </c>
      <c r="G64" s="17">
        <f>G60+G61+G62+G63</f>
        <v>455.6151671715069</v>
      </c>
      <c r="H64" s="17">
        <f>H60+H61+H62+H63</f>
        <v>501.9155005452275</v>
      </c>
    </row>
    <row r="65">
      <c r="B65" s="4" t="inlineStr">
        <is>
          <t>Accounts payable</t>
        </is>
      </c>
      <c r="C65" s="14" t="n">
        <v>25</v>
      </c>
      <c r="D65" s="13">
        <f>D33*D26/365</f>
        <v>28.405479452054795</v>
      </c>
      <c r="E65" s="13">
        <f>E33*E26/365</f>
        <v>30.677917808219185</v>
      </c>
      <c r="F65" s="13">
        <f>F33*F26/365</f>
        <v>33.132151232876716</v>
      </c>
      <c r="G65" s="13">
        <f>G33*G26/365</f>
        <v>35.782723331506865</v>
      </c>
      <c r="H65" s="13">
        <f>H33*H26/365</f>
        <v>38.64534119802741</v>
      </c>
    </row>
    <row r="66">
      <c r="B66" s="4" t="inlineStr">
        <is>
          <t>Debt (opening - repaid)</t>
        </is>
      </c>
      <c r="C66" s="14" t="n">
        <v>150</v>
      </c>
      <c r="D66" s="13">
        <f>C66+D53</f>
        <v>135.0</v>
      </c>
      <c r="E66" s="13">
        <f>D66+E53</f>
        <v>120.0</v>
      </c>
      <c r="F66" s="13">
        <f>E66+F53</f>
        <v>105.0</v>
      </c>
      <c r="G66" s="13">
        <f>F66+G53</f>
        <v>90.0</v>
      </c>
      <c r="H66" s="13">
        <f>G66+H53</f>
        <v>75.0</v>
      </c>
    </row>
    <row r="67">
      <c r="B67" s="15" t="inlineStr">
        <is>
          <t>Total liabilities</t>
        </is>
      </c>
      <c r="C67" s="17">
        <f>C65+C66</f>
        <v>175.0</v>
      </c>
      <c r="D67" s="17">
        <f>D65+D66</f>
        <v>163.4054794520548</v>
      </c>
      <c r="E67" s="17">
        <f>E65+E66</f>
        <v>150.67791780821918</v>
      </c>
      <c r="F67" s="17">
        <f>F65+F66</f>
        <v>138.1321512328767</v>
      </c>
      <c r="G67" s="17">
        <f>G65+G66</f>
        <v>125.78272333150687</v>
      </c>
      <c r="H67" s="17">
        <f>H65+H66</f>
        <v>113.64534119802741</v>
      </c>
    </row>
    <row r="68">
      <c r="B68" s="4" t="inlineStr">
        <is>
          <t>Common stock</t>
        </is>
      </c>
      <c r="C68" s="14" t="n">
        <v>50</v>
      </c>
      <c r="D68" s="13">
        <f>C68</f>
        <v>50.0</v>
      </c>
      <c r="E68" s="13">
        <f>D68</f>
        <v>50.0</v>
      </c>
      <c r="F68" s="13">
        <f>E68</f>
        <v>50.0</v>
      </c>
      <c r="G68" s="13">
        <f>F68</f>
        <v>50.0</v>
      </c>
      <c r="H68" s="13">
        <f>G68</f>
        <v>50.0</v>
      </c>
    </row>
    <row r="69">
      <c r="B69" s="4" t="inlineStr">
        <is>
          <t>Retained earnings (opening + net income)</t>
        </is>
      </c>
      <c r="C69" s="14" t="n">
        <v>105</v>
      </c>
      <c r="D69" s="13">
        <f>C69+D42</f>
        <v>140.445</v>
      </c>
      <c r="E69" s="13">
        <f>D69+E42</f>
        <v>181.2231</v>
      </c>
      <c r="F69" s="13">
        <f>E69+F42</f>
        <v>227.58994800000002</v>
      </c>
      <c r="G69" s="13">
        <f>F69+G42</f>
        <v>279.83244384000005</v>
      </c>
      <c r="H69" s="13">
        <f>G69+H42</f>
        <v>338.2701593472001</v>
      </c>
    </row>
    <row r="70">
      <c r="B70" s="15" t="inlineStr">
        <is>
          <t>Total equity</t>
        </is>
      </c>
      <c r="C70" s="17">
        <f>C68+C69</f>
        <v>155.0</v>
      </c>
      <c r="D70" s="17">
        <f>D68+D69</f>
        <v>190.445</v>
      </c>
      <c r="E70" s="17">
        <f>E68+E69</f>
        <v>231.2231</v>
      </c>
      <c r="F70" s="17">
        <f>F68+F69</f>
        <v>277.58994800000005</v>
      </c>
      <c r="G70" s="17">
        <f>G68+G69</f>
        <v>329.83244384000005</v>
      </c>
      <c r="H70" s="17">
        <f>H68+H69</f>
        <v>388.2701593472001</v>
      </c>
    </row>
    <row r="71">
      <c r="B71" s="15" t="inlineStr">
        <is>
          <t>Total liabilities and equity</t>
        </is>
      </c>
      <c r="C71" s="17">
        <f>C67+C70</f>
        <v>330.0</v>
      </c>
      <c r="D71" s="17">
        <f>D67+D70</f>
        <v>353.8504794520548</v>
      </c>
      <c r="E71" s="17">
        <f>E67+E70</f>
        <v>381.9010178082192</v>
      </c>
      <c r="F71" s="17">
        <f>F67+F70</f>
        <v>415.72209923287676</v>
      </c>
      <c r="G71" s="17">
        <f>G67+G70</f>
        <v>455.6151671715069</v>
      </c>
      <c r="H71" s="17">
        <f>H67+H70</f>
        <v>501.9155005452275</v>
      </c>
    </row>
    <row r="72">
      <c r="B72" s="15" t="inlineStr">
        <is>
          <t>Check: assets - liabilities - equity</t>
        </is>
      </c>
      <c r="C72" s="17">
        <f>ROUND(C64-C71,6)</f>
        <v>0.0</v>
      </c>
      <c r="D72" s="17">
        <f>ROUND(D64-D71,6)</f>
        <v>0.0</v>
      </c>
      <c r="E72" s="17">
        <f>ROUND(E64-E71,6)</f>
        <v>0.0</v>
      </c>
      <c r="F72" s="17">
        <f>ROUND(F64-F71,6)</f>
        <v>0.0</v>
      </c>
      <c r="G72" s="17">
        <f>ROUND(G64-G71,6)</f>
        <v>0.0</v>
      </c>
      <c r="H72" s="17">
        <f>ROUND(H64-H71,6)</f>
        <v>0.0</v>
      </c>
    </row>
    <row r="73">
      <c r="B73" s="3" t="inlineStr">
        <is>
          <t>Balances?</t>
        </is>
      </c>
      <c r="C73" s="19" t="str">
        <f>IF(ABS(C72)&lt;0.005,"OK","Off")</f>
        <v>OK</v>
      </c>
      <c r="D73" s="19" t="str">
        <f>IF(ABS(D72)&lt;0.005,"OK","Off")</f>
        <v>OK</v>
      </c>
      <c r="E73" s="19" t="str">
        <f>IF(ABS(E72)&lt;0.005,"OK","Off")</f>
        <v>OK</v>
      </c>
      <c r="F73" s="19" t="str">
        <f>IF(ABS(F72)&lt;0.005,"OK","Off")</f>
        <v>OK</v>
      </c>
      <c r="G73" s="19" t="str">
        <f>IF(ABS(G72)&lt;0.005,"OK","Off")</f>
        <v>OK</v>
      </c>
      <c r="H73" s="19" t="str">
        <f>IF(ABS(H72)&lt;0.005,"OK","Off")</f>
        <v>OK</v>
      </c>
    </row>
  </sheetData>
  <conditionalFormatting sqref="C73:H73">
    <cfRule type="cellIs" priority="1" operator="equal" dxfId="0">
      <formula>"OK"</formula>
    </cfRule>
    <cfRule type="cellIs" priority="2" operator="equal" dxfId="1">
      <formula>"Off"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Soreno</dc:creator>
  <dc:title>Three-statement model template</dc:title>
  <dcterms:created xsi:type="dcterms:W3CDTF">2026-10-20T19:54:20Z</dcterms:created>
  <dcterms:modified xsi:type="dcterms:W3CDTF">2026-10-20T19:54:20Z</dcterms:modified>
</cp:coreProperties>
</file>