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bt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0.0%"/>
    <numFmt numFmtId="166" formatCode="#,##0.0;(#,##0.0)"/>
  </numFmts>
  <fonts count="6">
    <font>
      <name val="Calibri"/>
      <family val="2"/>
      <color theme="1"/>
      <sz val="11"/>
      <scheme val="minor"/>
    </font>
    <font>
      <name val="Arial"/>
      <b val="1"/>
      <color rgb="001C1917"/>
      <sz val="14"/>
    </font>
    <font>
      <name val="Arial"/>
      <color rgb="006B6258"/>
      <sz val="9"/>
    </font>
    <font>
      <name val="Arial"/>
      <b val="1"/>
      <color rgb="001C1917"/>
      <sz val="10"/>
    </font>
    <font>
      <name val="Arial"/>
      <color rgb="001C1917"/>
      <sz val="10"/>
    </font>
    <font>
      <name val="Arial"/>
      <color rgb="001F4E9E"/>
      <sz val="10"/>
    </font>
  </fonts>
  <fills count="3">
    <fill>
      <patternFill/>
    </fill>
    <fill>
      <patternFill patternType="gray125"/>
    </fill>
    <fill>
      <patternFill patternType="solid">
        <fgColor rgb="00FBF6EC"/>
      </patternFill>
    </fill>
  </fills>
  <borders count="3">
    <border>
      <left/>
      <right/>
      <top/>
      <bottom/>
      <diagonal/>
    </border>
    <border>
      <bottom style="thin">
        <color rgb="00B9A47A"/>
      </bottom>
    </border>
    <border>
      <top style="thin">
        <color rgb="00B9A47A"/>
      </top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2" borderId="0" pivotButton="0" quotePrefix="0" xfId="0"/>
    <xf numFmtId="165" fontId="5" fillId="2" borderId="0" pivotButton="0" quotePrefix="0" xfId="0"/>
    <xf numFmtId="9" fontId="5" fillId="2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3" fillId="0" borderId="1" applyAlignment="1" pivotButton="0" quotePrefix="0" xfId="0">
      <alignment horizontal="right"/>
    </xf>
    <xf numFmtId="166" fontId="4" fillId="0" borderId="0" pivotButton="0" quotePrefix="0" xfId="0"/>
    <xf numFmtId="166" fontId="3" fillId="0" borderId="2" pivotButton="0" quotePrefix="0" xfId="0"/>
    <xf numFmtId="166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H29"/>
  <sheetViews>
    <sheetView showGridLines="0" workbookViewId="0">
      <pane xSplit="2" ySplit="13" topLeftCell="C1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5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B1" s="1" t="inlineStr">
        <is>
          <t>Debt schedule template</t>
        </is>
      </c>
    </row>
    <row r="2">
      <c r="B2" s="2" t="inlineStr">
        <is>
          <t>$ millions. Blue cells are inputs; everything else is a formula.</t>
        </is>
      </c>
    </row>
    <row r="3">
      <c r="B3" s="2" t="inlineStr">
        <is>
          <t>From soreno.ai/debt-schedule-template. One term loan and a revolver, five years. Interest is on beginning balances, so there is no circular reference.</t>
        </is>
      </c>
    </row>
    <row r="4">
      <c r="B4" s="3" t="inlineStr">
        <is>
          <t>Inputs</t>
        </is>
      </c>
    </row>
    <row r="5">
      <c r="B5" s="4" t="inlineStr">
        <is>
          <t>Term loan at the start</t>
        </is>
      </c>
      <c r="C5" s="5" t="n">
        <v>500</v>
      </c>
    </row>
    <row r="6">
      <c r="B6" s="4" t="inlineStr">
        <is>
          <t>Interest rate (on the beginning balance)</t>
        </is>
      </c>
      <c r="C6" s="6" t="n">
        <v>0.08</v>
      </c>
    </row>
    <row r="7">
      <c r="B7" s="4" t="inlineStr">
        <is>
          <t>Required repayment, % of the original loan</t>
        </is>
      </c>
      <c r="C7" s="6" t="n">
        <v>0.05</v>
      </c>
    </row>
    <row r="8">
      <c r="B8" s="4" t="inlineStr">
        <is>
          <t>Cash flow before interest and repayment, each year</t>
        </is>
      </c>
      <c r="C8" s="5" t="n">
        <v>120</v>
      </c>
    </row>
    <row r="9">
      <c r="B9" s="4" t="inlineStr">
        <is>
          <t>Tax rate (on the interest saving)</t>
        </is>
      </c>
      <c r="C9" s="6" t="n">
        <v>0.25</v>
      </c>
    </row>
    <row r="10">
      <c r="B10" s="4" t="inlineStr">
        <is>
          <t>Cash sweep, % of spare cash after the revolver is repaid</t>
        </is>
      </c>
      <c r="C10" s="7" t="n">
        <v>1</v>
      </c>
    </row>
    <row r="11">
      <c r="B11" s="4" t="inlineStr">
        <is>
          <t>Revolver interest rate (on the beginning balance)</t>
        </is>
      </c>
      <c r="C11" s="6" t="n">
        <v>0.06</v>
      </c>
    </row>
    <row r="13">
      <c r="B13" s="8" t="inlineStr">
        <is>
          <t>Schedule</t>
        </is>
      </c>
      <c r="C13" s="9" t="n"/>
      <c r="D13" s="10" t="inlineStr">
        <is>
          <t>Year 1</t>
        </is>
      </c>
      <c r="E13" s="10" t="inlineStr">
        <is>
          <t>Year 2</t>
        </is>
      </c>
      <c r="F13" s="10" t="inlineStr">
        <is>
          <t>Year 3</t>
        </is>
      </c>
      <c r="G13" s="10" t="inlineStr">
        <is>
          <t>Year 4</t>
        </is>
      </c>
      <c r="H13" s="10" t="inlineStr">
        <is>
          <t>Year 5</t>
        </is>
      </c>
    </row>
    <row r="14">
      <c r="B14" s="4" t="inlineStr">
        <is>
          <t>Term loan, beginning balance</t>
        </is>
      </c>
      <c r="D14" s="11">
        <f>$C$5</f>
        <v>500.0</v>
      </c>
      <c r="E14" s="11">
        <f>D26</f>
        <v>410.0</v>
      </c>
      <c r="F14" s="11">
        <f>E26</f>
        <v>314.6</v>
      </c>
      <c r="G14" s="11">
        <f>F26</f>
        <v>213.47600000000003</v>
      </c>
      <c r="H14" s="11">
        <f>G26</f>
        <v>106.28456000000003</v>
      </c>
    </row>
    <row r="15">
      <c r="B15" s="4" t="inlineStr">
        <is>
          <t>Revolver, beginning balance</t>
        </is>
      </c>
      <c r="D15" s="11">
        <f>0</f>
        <v>0.0</v>
      </c>
      <c r="E15" s="11">
        <f>D27</f>
        <v>0.0</v>
      </c>
      <c r="F15" s="11">
        <f>E27</f>
        <v>0.0</v>
      </c>
      <c r="G15" s="11">
        <f>F27</f>
        <v>0.0</v>
      </c>
      <c r="H15" s="11">
        <f>G27</f>
        <v>0.0</v>
      </c>
    </row>
    <row r="16">
      <c r="B16" s="4" t="inlineStr">
        <is>
          <t>Term loan interest</t>
        </is>
      </c>
      <c r="D16" s="11">
        <f>D14*$C$6</f>
        <v>40.0</v>
      </c>
      <c r="E16" s="11">
        <f>E14*$C$6</f>
        <v>32.8</v>
      </c>
      <c r="F16" s="11">
        <f>F14*$C$6</f>
        <v>25.168000000000003</v>
      </c>
      <c r="G16" s="11">
        <f>G14*$C$6</f>
        <v>17.078080000000003</v>
      </c>
      <c r="H16" s="11">
        <f>H14*$C$6</f>
        <v>8.502764800000003</v>
      </c>
    </row>
    <row r="17">
      <c r="B17" s="4" t="inlineStr">
        <is>
          <t>Revolver interest</t>
        </is>
      </c>
      <c r="D17" s="11">
        <f>D15*$C$11</f>
        <v>0.0</v>
      </c>
      <c r="E17" s="11">
        <f>E15*$C$11</f>
        <v>0.0</v>
      </c>
      <c r="F17" s="11">
        <f>F15*$C$11</f>
        <v>0.0</v>
      </c>
      <c r="G17" s="11">
        <f>G15*$C$11</f>
        <v>0.0</v>
      </c>
      <c r="H17" s="11">
        <f>H15*$C$11</f>
        <v>0.0</v>
      </c>
    </row>
    <row r="18">
      <c r="B18" s="3" t="inlineStr">
        <is>
          <t>Interest expense</t>
        </is>
      </c>
      <c r="D18" s="12">
        <f>D16+D17</f>
        <v>40.0</v>
      </c>
      <c r="E18" s="12">
        <f>E16+E17</f>
        <v>32.8</v>
      </c>
      <c r="F18" s="12">
        <f>F16+F17</f>
        <v>25.168000000000003</v>
      </c>
      <c r="G18" s="12">
        <f>G16+G17</f>
        <v>17.078080000000003</v>
      </c>
      <c r="H18" s="12">
        <f>H16+H17</f>
        <v>8.502764800000003</v>
      </c>
    </row>
    <row r="19">
      <c r="B19" s="4" t="inlineStr">
        <is>
          <t>Interest after the tax saving</t>
        </is>
      </c>
      <c r="D19" s="11">
        <f>D18*(1-$C$9)</f>
        <v>30.0</v>
      </c>
      <c r="E19" s="11">
        <f>E18*(1-$C$9)</f>
        <v>24.599999999999998</v>
      </c>
      <c r="F19" s="11">
        <f>F18*(1-$C$9)</f>
        <v>18.876</v>
      </c>
      <c r="G19" s="11">
        <f>G18*(1-$C$9)</f>
        <v>12.808560000000003</v>
      </c>
      <c r="H19" s="11">
        <f>H18*(1-$C$9)</f>
        <v>6.377073600000003</v>
      </c>
    </row>
    <row r="20">
      <c r="B20" s="4" t="inlineStr">
        <is>
          <t>Cash left for repayment</t>
        </is>
      </c>
      <c r="D20" s="11">
        <f>$C$8-D19</f>
        <v>90.0</v>
      </c>
      <c r="E20" s="11">
        <f>$C$8-E19</f>
        <v>95.4</v>
      </c>
      <c r="F20" s="11">
        <f>$C$8-F19</f>
        <v>101.124</v>
      </c>
      <c r="G20" s="11">
        <f>$C$8-G19</f>
        <v>107.19144</v>
      </c>
      <c r="H20" s="11">
        <f>$C$8-H19</f>
        <v>113.6229264</v>
      </c>
    </row>
    <row r="21">
      <c r="B21" s="4" t="inlineStr">
        <is>
          <t>Required repayment</t>
        </is>
      </c>
      <c r="D21" s="11">
        <f>MIN(D14,$C$5*$C$7)</f>
        <v>25.0</v>
      </c>
      <c r="E21" s="11">
        <f>MIN(E14,$C$5*$C$7)</f>
        <v>25.0</v>
      </c>
      <c r="F21" s="11">
        <f>MIN(F14,$C$5*$C$7)</f>
        <v>25.0</v>
      </c>
      <c r="G21" s="11">
        <f>MIN(G14,$C$5*$C$7)</f>
        <v>25.0</v>
      </c>
      <c r="H21" s="11">
        <f>MIN(H14,$C$5*$C$7)</f>
        <v>25.0</v>
      </c>
    </row>
    <row r="22">
      <c r="B22" s="4" t="inlineStr">
        <is>
          <t>Cash after the required repayment</t>
        </is>
      </c>
      <c r="D22" s="11">
        <f>D20-D21</f>
        <v>65.0</v>
      </c>
      <c r="E22" s="11">
        <f>E20-E21</f>
        <v>70.4</v>
      </c>
      <c r="F22" s="11">
        <f>F20-F21</f>
        <v>76.124</v>
      </c>
      <c r="G22" s="11">
        <f>G20-G21</f>
        <v>82.19144</v>
      </c>
      <c r="H22" s="11">
        <f>H20-H21</f>
        <v>88.6229264</v>
      </c>
    </row>
    <row r="23">
      <c r="B23" s="4" t="inlineStr">
        <is>
          <t>Revolver draw (when cash is short)</t>
        </is>
      </c>
      <c r="D23" s="11">
        <f>MAX(0,-D22)</f>
        <v>0.0</v>
      </c>
      <c r="E23" s="11">
        <f>MAX(0,-E22)</f>
        <v>0.0</v>
      </c>
      <c r="F23" s="11">
        <f>MAX(0,-F22)</f>
        <v>0.0</v>
      </c>
      <c r="G23" s="11">
        <f>MAX(0,-G22)</f>
        <v>0.0</v>
      </c>
      <c r="H23" s="11">
        <f>MAX(0,-H22)</f>
        <v>0.0</v>
      </c>
    </row>
    <row r="24">
      <c r="B24" s="4" t="inlineStr">
        <is>
          <t>Revolver repayment (first call on spare cash)</t>
        </is>
      </c>
      <c r="D24" s="11">
        <f>MIN(D15,MAX(0,D22))</f>
        <v>0.0</v>
      </c>
      <c r="E24" s="11">
        <f>MIN(E15,MAX(0,E22))</f>
        <v>0.0</v>
      </c>
      <c r="F24" s="11">
        <f>MIN(F15,MAX(0,F22))</f>
        <v>0.0</v>
      </c>
      <c r="G24" s="11">
        <f>MIN(G15,MAX(0,G22))</f>
        <v>0.0</v>
      </c>
      <c r="H24" s="11">
        <f>MIN(H15,MAX(0,H22))</f>
        <v>0.0</v>
      </c>
    </row>
    <row r="25">
      <c r="B25" s="4" t="inlineStr">
        <is>
          <t>Cash sweep (extra term loan repayment)</t>
        </is>
      </c>
      <c r="D25" s="11">
        <f>MIN(D14-D21,MAX(0,D22-D24)*$C$10)</f>
        <v>65.0</v>
      </c>
      <c r="E25" s="11">
        <f>MIN(E14-E21,MAX(0,E22-E24)*$C$10)</f>
        <v>70.4</v>
      </c>
      <c r="F25" s="11">
        <f>MIN(F14-F21,MAX(0,F22-F24)*$C$10)</f>
        <v>76.124</v>
      </c>
      <c r="G25" s="11">
        <f>MIN(G14-G21,MAX(0,G22-G24)*$C$10)</f>
        <v>82.19144</v>
      </c>
      <c r="H25" s="11">
        <f>MIN(H14-H21,MAX(0,H22-H24)*$C$10)</f>
        <v>81.28456000000003</v>
      </c>
    </row>
    <row r="26">
      <c r="B26" s="3" t="inlineStr">
        <is>
          <t>Term loan, ending balance</t>
        </is>
      </c>
      <c r="D26" s="12">
        <f>D14-D21-D25</f>
        <v>410.0</v>
      </c>
      <c r="E26" s="12">
        <f>E14-E21-E25</f>
        <v>314.6</v>
      </c>
      <c r="F26" s="12">
        <f>F14-F21-F25</f>
        <v>213.47600000000003</v>
      </c>
      <c r="G26" s="12">
        <f>G14-G21-G25</f>
        <v>106.28456000000003</v>
      </c>
      <c r="H26" s="12">
        <f>H14-H21-H25</f>
        <v>0.0</v>
      </c>
    </row>
    <row r="27">
      <c r="B27" s="3" t="inlineStr">
        <is>
          <t>Revolver, ending balance</t>
        </is>
      </c>
      <c r="D27" s="13">
        <f>D15+D23-D24</f>
        <v>0.0</v>
      </c>
      <c r="E27" s="13">
        <f>E15+E23-E24</f>
        <v>0.0</v>
      </c>
      <c r="F27" s="13">
        <f>F15+F23-F24</f>
        <v>0.0</v>
      </c>
      <c r="G27" s="13">
        <f>G15+G23-G24</f>
        <v>0.0</v>
      </c>
      <c r="H27" s="13">
        <f>H15+H23-H24</f>
        <v>0.0</v>
      </c>
    </row>
    <row r="29">
      <c r="B29" s="3" t="inlineStr">
        <is>
          <t>Total interest over five years</t>
        </is>
      </c>
      <c r="C29" s="13">
        <f>SUM(D18:H18)</f>
        <v>123.54884480000001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2026-10-15T00:40:13Z</dcterms:created>
  <dcterms:modified xsi:type="dcterms:W3CDTF">2026-10-15T00:40:13Z</dcterms:modified>
</cp:coreProperties>
</file>