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"/>
    <numFmt numFmtId="165" formatCode="0.0%"/>
    <numFmt numFmtId="166" formatCode="0.0&quot;x&quot;"/>
    <numFmt numFmtId="167" formatCode="#,##0.0;(#,##0.0)"/>
    <numFmt numFmtId="168" formatCode="0.0000"/>
    <numFmt numFmtId="169" formatCode="&quot;$&quot;#,##0.00"/>
  </numFmts>
  <fonts count="6">
    <font>
      <name val="Calibri"/>
      <family val="2"/>
      <color theme="1"/>
      <sz val="11"/>
      <scheme val="minor"/>
    </font>
    <font>
      <name val="Arial"/>
      <b val="1"/>
      <color rgb="001C1917"/>
      <sz val="14"/>
    </font>
    <font>
      <name val="Arial"/>
      <color rgb="006B6258"/>
      <sz val="9"/>
    </font>
    <font>
      <name val="Arial"/>
      <b val="1"/>
      <color rgb="001C1917"/>
      <sz val="10"/>
    </font>
    <font>
      <name val="Arial"/>
      <color rgb="001C1917"/>
      <sz val="10"/>
    </font>
    <font>
      <name val="Arial"/>
      <color rgb="001F4E9E"/>
      <sz val="10"/>
    </font>
  </fonts>
  <fills count="3">
    <fill>
      <patternFill/>
    </fill>
    <fill>
      <patternFill patternType="gray125"/>
    </fill>
    <fill>
      <patternFill patternType="solid">
        <fgColor rgb="00FBF6EC"/>
      </patternFill>
    </fill>
  </fills>
  <borders count="3">
    <border>
      <left/>
      <right/>
      <top/>
      <bottom/>
      <diagonal/>
    </border>
    <border>
      <bottom style="thin">
        <color rgb="00B9A47A"/>
      </bottom>
    </border>
    <border>
      <top style="thin">
        <color rgb="00B9A47A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1" fontId="5" fillId="2" borderId="0" pivotButton="0" quotePrefix="0" xfId="0"/>
    <xf numFmtId="166" fontId="5" fillId="2" borderId="0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right"/>
    </xf>
    <xf numFmtId="167" fontId="4" fillId="0" borderId="0" pivotButton="0" quotePrefix="0" xfId="0"/>
    <xf numFmtId="165" fontId="4" fillId="0" borderId="0" pivotButton="0" quotePrefix="0" xfId="0"/>
    <xf numFmtId="0" fontId="3" fillId="0" borderId="2" pivotButton="0" quotePrefix="0" xfId="0"/>
    <xf numFmtId="0" fontId="0" fillId="0" borderId="2" pivotButton="0" quotePrefix="0" xfId="0"/>
    <xf numFmtId="167" fontId="3" fillId="0" borderId="2" pivotButton="0" quotePrefix="0" xfId="0"/>
    <xf numFmtId="1" fontId="4" fillId="0" borderId="0" pivotButton="0" quotePrefix="0" xfId="0"/>
    <xf numFmtId="168" fontId="4" fillId="0" borderId="0" pivotButton="0" quotePrefix="0" xfId="0"/>
    <xf numFmtId="167" fontId="3" fillId="0" borderId="0" pivotButton="0" quotePrefix="0" xfId="0"/>
    <xf numFmtId="169" fontId="3" fillId="0" borderId="0" pivotButton="0" quotePrefix="0" xfId="0"/>
    <xf numFmtId="166" fontId="4" fillId="0" borderId="0" pivotButton="0" quotePrefix="0" xfId="0"/>
    <xf numFmtId="16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5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B1" s="1" t="inlineStr">
        <is>
          <t>DCF model template</t>
        </is>
      </c>
    </row>
    <row r="2">
      <c r="B2" s="2" t="inlineStr">
        <is>
          <t>$ millions except per share. Blue cells are inputs; everything else is a formula.</t>
        </is>
      </c>
    </row>
    <row r="3">
      <c r="B3" s="2" t="inlineStr">
        <is>
          <t>From soreno.ai/dcf-model-template. The example company is invented.</t>
        </is>
      </c>
    </row>
    <row r="4">
      <c r="B4" s="3" t="inlineStr">
        <is>
          <t>Inputs</t>
        </is>
      </c>
    </row>
    <row r="5">
      <c r="B5" s="4" t="inlineStr">
        <is>
          <t>Revenue, last full year</t>
        </is>
      </c>
      <c r="C5" s="5" t="n">
        <v>500</v>
      </c>
    </row>
    <row r="6">
      <c r="B6" s="4" t="inlineStr">
        <is>
          <t>Revenue growth per year</t>
        </is>
      </c>
      <c r="C6" s="6" t="n">
        <v>0.06</v>
      </c>
    </row>
    <row r="7">
      <c r="B7" s="4" t="inlineStr">
        <is>
          <t>EBIT margin</t>
        </is>
      </c>
      <c r="C7" s="6" t="n">
        <v>0.18</v>
      </c>
    </row>
    <row r="8">
      <c r="B8" s="4" t="inlineStr">
        <is>
          <t>Tax rate</t>
        </is>
      </c>
      <c r="C8" s="6" t="n">
        <v>0.25</v>
      </c>
    </row>
    <row r="9">
      <c r="B9" s="4" t="inlineStr">
        <is>
          <t>D&amp;A, % of revenue</t>
        </is>
      </c>
      <c r="C9" s="6" t="n">
        <v>0.04</v>
      </c>
    </row>
    <row r="10">
      <c r="B10" s="4" t="inlineStr">
        <is>
          <t>Capex, % of revenue</t>
        </is>
      </c>
      <c r="C10" s="6" t="n">
        <v>0.05</v>
      </c>
    </row>
    <row r="11">
      <c r="B11" s="4" t="inlineStr">
        <is>
          <t>Increase in NWC, % of revenue increase</t>
        </is>
      </c>
      <c r="C11" s="6" t="n">
        <v>0.1</v>
      </c>
    </row>
    <row r="12">
      <c r="B12" s="4" t="inlineStr">
        <is>
          <t>WACC (discount rate)</t>
        </is>
      </c>
      <c r="C12" s="6" t="n">
        <v>0.09</v>
      </c>
    </row>
    <row r="13">
      <c r="B13" s="4" t="inlineStr">
        <is>
          <t>Terminal method: 1 = perpetuity growth, 2 = exit multiple</t>
        </is>
      </c>
      <c r="C13" s="7" t="n">
        <v>1</v>
      </c>
    </row>
    <row r="14">
      <c r="B14" s="4" t="inlineStr">
        <is>
          <t>Terminal growth rate</t>
        </is>
      </c>
      <c r="C14" s="6" t="n">
        <v>0.025</v>
      </c>
    </row>
    <row r="15">
      <c r="B15" s="4" t="inlineStr">
        <is>
          <t>Exit multiple, x final-year EBITDA</t>
        </is>
      </c>
      <c r="C15" s="8" t="n">
        <v>10</v>
      </c>
    </row>
    <row r="16">
      <c r="B16" s="4" t="inlineStr">
        <is>
          <t>Total debt</t>
        </is>
      </c>
      <c r="C16" s="5" t="n">
        <v>300</v>
      </c>
    </row>
    <row r="17">
      <c r="B17" s="4" t="inlineStr">
        <is>
          <t>Cash</t>
        </is>
      </c>
      <c r="C17" s="5" t="n">
        <v>80</v>
      </c>
    </row>
    <row r="18">
      <c r="B18" s="4" t="inlineStr">
        <is>
          <t>Diluted shares (millions)</t>
        </is>
      </c>
      <c r="C18" s="5" t="n">
        <v>40</v>
      </c>
    </row>
    <row r="20">
      <c r="B20" s="9" t="inlineStr">
        <is>
          <t>Projection</t>
        </is>
      </c>
      <c r="C20" s="10" t="inlineStr">
        <is>
          <t>Year 0</t>
        </is>
      </c>
      <c r="D20" s="10" t="inlineStr">
        <is>
          <t>Year 1</t>
        </is>
      </c>
      <c r="E20" s="10" t="inlineStr">
        <is>
          <t>Year 2</t>
        </is>
      </c>
      <c r="F20" s="10" t="inlineStr">
        <is>
          <t>Year 3</t>
        </is>
      </c>
      <c r="G20" s="10" t="inlineStr">
        <is>
          <t>Year 4</t>
        </is>
      </c>
      <c r="H20" s="10" t="inlineStr">
        <is>
          <t>Year 5</t>
        </is>
      </c>
    </row>
    <row r="21">
      <c r="B21" s="4" t="inlineStr">
        <is>
          <t>Revenue</t>
        </is>
      </c>
      <c r="C21" s="11">
        <f>$C$5</f>
        <v>500.0</v>
      </c>
      <c r="D21" s="11">
        <f>C21*(1+D22)</f>
        <v>530.0</v>
      </c>
      <c r="E21" s="11">
        <f>D21*(1+E22)</f>
        <v>561.8000000000001</v>
      </c>
      <c r="F21" s="11">
        <f>E21*(1+F22)</f>
        <v>595.5080000000002</v>
      </c>
      <c r="G21" s="11">
        <f>F21*(1+G22)</f>
        <v>631.2384800000002</v>
      </c>
      <c r="H21" s="11">
        <f>G21*(1+H22)</f>
        <v>669.1127888000002</v>
      </c>
    </row>
    <row r="22">
      <c r="B22" s="4" t="inlineStr">
        <is>
          <t xml:space="preserve">  Growth (override any year)</t>
        </is>
      </c>
      <c r="D22" s="12">
        <f>$C$6</f>
        <v>0.06</v>
      </c>
      <c r="E22" s="12">
        <f>$C$6</f>
        <v>0.06</v>
      </c>
      <c r="F22" s="12">
        <f>$C$6</f>
        <v>0.06</v>
      </c>
      <c r="G22" s="12">
        <f>$C$6</f>
        <v>0.06</v>
      </c>
      <c r="H22" s="12">
        <f>$C$6</f>
        <v>0.06</v>
      </c>
    </row>
    <row r="23">
      <c r="B23" s="4" t="inlineStr">
        <is>
          <t xml:space="preserve">  EBIT margin (override any year)</t>
        </is>
      </c>
      <c r="D23" s="12">
        <f>$C$7</f>
        <v>0.18</v>
      </c>
      <c r="E23" s="12">
        <f>$C$7</f>
        <v>0.18</v>
      </c>
      <c r="F23" s="12">
        <f>$C$7</f>
        <v>0.18</v>
      </c>
      <c r="G23" s="12">
        <f>$C$7</f>
        <v>0.18</v>
      </c>
      <c r="H23" s="12">
        <f>$C$7</f>
        <v>0.18</v>
      </c>
    </row>
    <row r="24">
      <c r="B24" s="4" t="inlineStr">
        <is>
          <t>EBIT</t>
        </is>
      </c>
      <c r="D24" s="11">
        <f>D21*D23</f>
        <v>95.39999999999999</v>
      </c>
      <c r="E24" s="11">
        <f>E21*E23</f>
        <v>101.12400000000001</v>
      </c>
      <c r="F24" s="11">
        <f>F21*F23</f>
        <v>107.19144000000003</v>
      </c>
      <c r="G24" s="11">
        <f>G21*G23</f>
        <v>113.62292640000004</v>
      </c>
      <c r="H24" s="11">
        <f>H21*H23</f>
        <v>120.44030198400003</v>
      </c>
    </row>
    <row r="25">
      <c r="B25" s="4" t="inlineStr">
        <is>
          <t>Less: taxes on EBIT</t>
        </is>
      </c>
      <c r="D25" s="11">
        <f>-D24*$C$8</f>
        <v>-23.849999999999998</v>
      </c>
      <c r="E25" s="11">
        <f>-E24*$C$8</f>
        <v>-25.281000000000002</v>
      </c>
      <c r="F25" s="11">
        <f>-F24*$C$8</f>
        <v>-26.797860000000007</v>
      </c>
      <c r="G25" s="11">
        <f>-G24*$C$8</f>
        <v>-28.40573160000001</v>
      </c>
      <c r="H25" s="11">
        <f>-H24*$C$8</f>
        <v>-30.110075496000007</v>
      </c>
    </row>
    <row r="26">
      <c r="B26" s="4" t="inlineStr">
        <is>
          <t>NOPAT</t>
        </is>
      </c>
      <c r="D26" s="11">
        <f>D24+D25</f>
        <v>71.55</v>
      </c>
      <c r="E26" s="11">
        <f>E24+E25</f>
        <v>75.843</v>
      </c>
      <c r="F26" s="11">
        <f>F24+F25</f>
        <v>80.39358000000001</v>
      </c>
      <c r="G26" s="11">
        <f>G24+G25</f>
        <v>85.21719480000003</v>
      </c>
      <c r="H26" s="11">
        <f>H24+H25</f>
        <v>90.33022648800002</v>
      </c>
    </row>
    <row r="27">
      <c r="B27" s="4" t="inlineStr">
        <is>
          <t>Plus: D&amp;A</t>
        </is>
      </c>
      <c r="D27" s="11">
        <f>D21*$C$9</f>
        <v>21.2</v>
      </c>
      <c r="E27" s="11">
        <f>E21*$C$9</f>
        <v>22.472000000000005</v>
      </c>
      <c r="F27" s="11">
        <f>F21*$C$9</f>
        <v>23.820320000000006</v>
      </c>
      <c r="G27" s="11">
        <f>G21*$C$9</f>
        <v>25.249539200000008</v>
      </c>
      <c r="H27" s="11">
        <f>H21*$C$9</f>
        <v>26.76451155200001</v>
      </c>
    </row>
    <row r="28">
      <c r="B28" s="4" t="inlineStr">
        <is>
          <t>Less: capex</t>
        </is>
      </c>
      <c r="D28" s="11">
        <f>-D21*$C$10</f>
        <v>-26.5</v>
      </c>
      <c r="E28" s="11">
        <f>-E21*$C$10</f>
        <v>-28.090000000000003</v>
      </c>
      <c r="F28" s="11">
        <f>-F21*$C$10</f>
        <v>-29.77540000000001</v>
      </c>
      <c r="G28" s="11">
        <f>-G21*$C$10</f>
        <v>-31.561924000000012</v>
      </c>
      <c r="H28" s="11">
        <f>-H21*$C$10</f>
        <v>-33.45563944000001</v>
      </c>
    </row>
    <row r="29">
      <c r="B29" s="4" t="inlineStr">
        <is>
          <t>Less: increase in NWC</t>
        </is>
      </c>
      <c r="D29" s="11">
        <f>-(D21-C21)*$C$11</f>
        <v>-3.0</v>
      </c>
      <c r="E29" s="11">
        <f>-(E21-D21)*$C$11</f>
        <v>-3.180000000000007</v>
      </c>
      <c r="F29" s="11">
        <f>-(F21-E21)*$C$11</f>
        <v>-3.3708000000000085</v>
      </c>
      <c r="G29" s="11">
        <f>-(G21-F21)*$C$11</f>
        <v>-3.5730480000000058</v>
      </c>
      <c r="H29" s="11">
        <f>-(H21-G21)*$C$11</f>
        <v>-3.7874308799999996</v>
      </c>
    </row>
    <row r="30">
      <c r="B30" s="13" t="inlineStr">
        <is>
          <t>Unlevered free cash flow</t>
        </is>
      </c>
      <c r="C30" s="14" t="n"/>
      <c r="D30" s="15">
        <f>D26+D27+D28+D29</f>
        <v>63.25</v>
      </c>
      <c r="E30" s="15">
        <f>E26+E27+E28+E29</f>
        <v>67.045</v>
      </c>
      <c r="F30" s="15">
        <f>F26+F27+F28+F29</f>
        <v>71.06770000000002</v>
      </c>
      <c r="G30" s="15">
        <f>G26+G27+G28+G29</f>
        <v>75.33176200000003</v>
      </c>
      <c r="H30" s="15">
        <f>H26+H27+H28+H29</f>
        <v>79.85166772000002</v>
      </c>
    </row>
    <row r="31">
      <c r="B31" s="4" t="inlineStr">
        <is>
          <t>EBITDA (for the exit multiple)</t>
        </is>
      </c>
      <c r="D31" s="11">
        <f>D24+D27</f>
        <v>116.6</v>
      </c>
      <c r="E31" s="11">
        <f>E24+E27</f>
        <v>123.59600000000002</v>
      </c>
      <c r="F31" s="11">
        <f>F24+F27</f>
        <v>131.01176000000004</v>
      </c>
      <c r="G31" s="11">
        <f>G24+G27</f>
        <v>138.87246560000006</v>
      </c>
      <c r="H31" s="11">
        <f>H24+H27</f>
        <v>147.20481353600005</v>
      </c>
    </row>
    <row r="32">
      <c r="B32" s="4" t="inlineStr">
        <is>
          <t>Discount period (end of year)</t>
        </is>
      </c>
      <c r="D32" s="16" t="n">
        <v>1</v>
      </c>
      <c r="E32" s="16" t="n">
        <v>2</v>
      </c>
      <c r="F32" s="16" t="n">
        <v>3</v>
      </c>
      <c r="G32" s="16" t="n">
        <v>4</v>
      </c>
      <c r="H32" s="16" t="n">
        <v>5</v>
      </c>
    </row>
    <row r="33">
      <c r="B33" s="4" t="inlineStr">
        <is>
          <t>Discount factor</t>
        </is>
      </c>
      <c r="D33" s="17">
        <f>1/(1+$C$12)^D32</f>
        <v>0.9174311926605504</v>
      </c>
      <c r="E33" s="17">
        <f>1/(1+$C$12)^E32</f>
        <v>0.84167999326656</v>
      </c>
      <c r="F33" s="17">
        <f>1/(1+$C$12)^F32</f>
        <v>0.7721834800610642</v>
      </c>
      <c r="G33" s="17">
        <f>1/(1+$C$12)^G32</f>
        <v>0.7084252110651963</v>
      </c>
      <c r="H33" s="17">
        <f>1/(1+$C$12)^H32</f>
        <v>0.6499313862983452</v>
      </c>
    </row>
    <row r="34">
      <c r="B34" s="3" t="inlineStr">
        <is>
          <t>Present value of free cash flow</t>
        </is>
      </c>
      <c r="D34" s="18">
        <f>D30*D33</f>
        <v>58.027522935779814</v>
      </c>
      <c r="E34" s="18">
        <f>E30*E33</f>
        <v>56.43043514855651</v>
      </c>
      <c r="F34" s="18">
        <f>F30*F33</f>
        <v>54.877303905935705</v>
      </c>
      <c r="G34" s="18">
        <f>G30*G33</f>
        <v>53.36691939476315</v>
      </c>
      <c r="H34" s="18">
        <f>H30*H33</f>
        <v>51.89810509949444</v>
      </c>
    </row>
    <row r="36">
      <c r="B36" s="3" t="inlineStr">
        <is>
          <t>Valuation</t>
        </is>
      </c>
    </row>
    <row r="37">
      <c r="B37" s="4" t="inlineStr">
        <is>
          <t>Sum of PV of free cash flow</t>
        </is>
      </c>
      <c r="C37" s="11">
        <f>SUM(D34:H34)</f>
        <v>274.60028648452965</v>
      </c>
    </row>
    <row r="38">
      <c r="B38" s="4" t="inlineStr">
        <is>
          <t>Terminal value (in year 5)</t>
        </is>
      </c>
      <c r="C38" s="11">
        <f>IF($C$13=1,H30*(1+$C$14)/($C$12-$C$14),H31*$C$15)</f>
        <v>1259.1993755846156</v>
      </c>
    </row>
    <row r="39">
      <c r="B39" s="4" t="inlineStr">
        <is>
          <t>PV of terminal value</t>
        </is>
      </c>
      <c r="C39" s="11">
        <f>C38*H33</f>
        <v>818.3931957997199</v>
      </c>
    </row>
    <row r="40">
      <c r="B40" s="13" t="inlineStr">
        <is>
          <t>Enterprise value</t>
        </is>
      </c>
      <c r="C40" s="15">
        <f>C37+C39</f>
        <v>1092.9934822842497</v>
      </c>
    </row>
    <row r="41">
      <c r="B41" s="4" t="inlineStr">
        <is>
          <t>Less: debt</t>
        </is>
      </c>
      <c r="C41" s="11">
        <f>-$C$16</f>
        <v>-300.0</v>
      </c>
    </row>
    <row r="42">
      <c r="B42" s="4" t="inlineStr">
        <is>
          <t>Plus: cash</t>
        </is>
      </c>
      <c r="C42" s="11">
        <f>$C$17</f>
        <v>80.0</v>
      </c>
    </row>
    <row r="43">
      <c r="B43" s="13" t="inlineStr">
        <is>
          <t>Equity value</t>
        </is>
      </c>
      <c r="C43" s="15">
        <f>C40+C41+C42</f>
        <v>872.9934822842497</v>
      </c>
    </row>
    <row r="44">
      <c r="B44" s="3" t="inlineStr">
        <is>
          <t>Value per share ($)</t>
        </is>
      </c>
      <c r="C44" s="19">
        <f>C43/$C$18</f>
        <v>21.824837057106244</v>
      </c>
    </row>
    <row r="45">
      <c r="B45" s="4" t="inlineStr">
        <is>
          <t>Terminal value as % of enterprise value</t>
        </is>
      </c>
      <c r="C45" s="12">
        <f>C39/C40</f>
        <v>0.7487631070675353</v>
      </c>
    </row>
    <row r="46">
      <c r="B46" s="4" t="inlineStr">
        <is>
          <t>Implied exit multiple (x EBITDA)</t>
        </is>
      </c>
      <c r="C46" s="20">
        <f>C38/H31</f>
        <v>8.554063860667632</v>
      </c>
    </row>
    <row r="47">
      <c r="B47" s="4" t="inlineStr">
        <is>
          <t>Implied perpetuity growth</t>
        </is>
      </c>
      <c r="C47" s="12">
        <f>(C38*$C$12-H30)/(C38+H30)</f>
        <v>0.024999999999999984</v>
      </c>
    </row>
    <row r="49">
      <c r="B49" s="3" t="inlineStr">
        <is>
          <t>Value per share: WACC down, terminal growth across</t>
        </is>
      </c>
    </row>
    <row r="50">
      <c r="D50" s="6" t="n">
        <v>0.015</v>
      </c>
      <c r="E50" s="6" t="n">
        <v>0.02</v>
      </c>
      <c r="F50" s="6" t="n">
        <v>0.025</v>
      </c>
      <c r="G50" s="6" t="n">
        <v>0.03</v>
      </c>
      <c r="H50" s="6" t="n">
        <v>0.035</v>
      </c>
    </row>
    <row r="51">
      <c r="C51" s="6" t="n">
        <v>0.08</v>
      </c>
      <c r="D51" s="21">
        <f>(SUMPRODUCT($D$30:$H$30,1/(1+$C51)^$D$32:$H$32)+$H$30*(1+D$50)/($C51-D$50)/(1+$C51)^$H$32-$C$16+$C$17)/$C$18</f>
        <v>22.770169603072475</v>
      </c>
      <c r="E51" s="21">
        <f>(SUMPRODUCT($D$30:$H$30,1/(1+$C51)^$D$32:$H$32)+$H$30*(1+E$50)/($C51-E$50)/(1+$C51)^$H$32-$C$16+$C$17)/$C$18</f>
        <v>24.651367025180907</v>
      </c>
      <c r="F51" s="21">
        <f>(SUMPRODUCT($D$30:$H$30,1/(1+$C51)^$D$32:$H$32)+$H$30*(1+F$50)/($C51-F$50)/(1+$C51)^$H$32-$C$16+$C$17)/$C$18</f>
        <v>26.874600342218134</v>
      </c>
      <c r="G51" s="21">
        <f>(SUMPRODUCT($D$30:$H$30,1/(1+$C51)^$D$32:$H$32)+$H$30*(1+G$50)/($C51-G$50)/(1+$C51)^$H$32-$C$16+$C$17)/$C$18</f>
        <v>29.54248032266281</v>
      </c>
      <c r="H51" s="21">
        <f>(SUMPRODUCT($D$30:$H$30,1/(1+$C51)^$D$32:$H$32)+$H$30*(1+H$50)/($C51-H$50)/(1+$C51)^$H$32-$C$16+$C$17)/$C$18</f>
        <v>32.80322252098408</v>
      </c>
    </row>
    <row r="52">
      <c r="C52" s="6" t="n">
        <v>0.08500000000000001</v>
      </c>
      <c r="D52" s="21">
        <f>(SUMPRODUCT($D$30:$H$30,1/(1+$C52)^$D$32:$H$32)+$H$30*(1+D$50)/($C52-D$50)/(1+$C52)^$H$32-$C$16+$C$17)/$C$18</f>
        <v>20.70927215400338</v>
      </c>
      <c r="E52" s="21">
        <f>(SUMPRODUCT($D$30:$H$30,1/(1+$C52)^$D$32:$H$32)+$H$30*(1+E$50)/($C52-E$50)/(1+$C52)^$H$32-$C$16+$C$17)/$C$18</f>
        <v>22.29220924143913</v>
      </c>
      <c r="F52" s="21">
        <f>(SUMPRODUCT($D$30:$H$30,1/(1+$C52)^$D$32:$H$32)+$H$30*(1+F$50)/($C52-F$50)/(1+$C52)^$H$32-$C$16+$C$17)/$C$18</f>
        <v>24.138969176780847</v>
      </c>
      <c r="G52" s="21">
        <f>(SUMPRODUCT($D$30:$H$30,1/(1+$C52)^$D$32:$H$32)+$H$30*(1+G$50)/($C52-G$50)/(1+$C52)^$H$32-$C$16+$C$17)/$C$18</f>
        <v>26.321503645821053</v>
      </c>
      <c r="H52" s="21">
        <f>(SUMPRODUCT($D$30:$H$30,1/(1+$C52)^$D$32:$H$32)+$H$30*(1+H$50)/($C52-H$50)/(1+$C52)^$H$32-$C$16+$C$17)/$C$18</f>
        <v>28.9405450086693</v>
      </c>
    </row>
    <row r="53">
      <c r="C53" s="6" t="n">
        <v>0.09</v>
      </c>
      <c r="D53" s="21">
        <f>(SUMPRODUCT($D$30:$H$30,1/(1+$C53)^$D$32:$H$32)+$H$30*(1+D$50)/($C53-D$50)/(1+$C53)^$H$32-$C$16+$C$17)/$C$18</f>
        <v>18.92386605410886</v>
      </c>
      <c r="E53" s="21">
        <f>(SUMPRODUCT($D$30:$H$30,1/(1+$C53)^$D$32:$H$32)+$H$30*(1+E$50)/($C53-E$50)/(1+$C53)^$H$32-$C$16+$C$17)/$C$18</f>
        <v>20.27074544835765</v>
      </c>
      <c r="F53" s="21">
        <f>(SUMPRODUCT($D$30:$H$30,1/(1+$C53)^$D$32:$H$32)+$H$30*(1+F$50)/($C53-F$50)/(1+$C53)^$H$32-$C$16+$C$17)/$C$18</f>
        <v>21.824837057106244</v>
      </c>
      <c r="G53" s="21">
        <f>(SUMPRODUCT($D$30:$H$30,1/(1+$C53)^$D$32:$H$32)+$H$30*(1+G$50)/($C53-G$50)/(1+$C53)^$H$32-$C$16+$C$17)/$C$18</f>
        <v>23.637943933979614</v>
      </c>
      <c r="H53" s="21">
        <f>(SUMPRODUCT($D$30:$H$30,1/(1+$C53)^$D$32:$H$32)+$H$30*(1+H$50)/($C53-H$50)/(1+$C53)^$H$32-$C$16+$C$17)/$C$18</f>
        <v>25.78070660664813</v>
      </c>
    </row>
    <row r="54">
      <c r="C54" s="6" t="n">
        <v>0.095</v>
      </c>
      <c r="D54" s="21">
        <f>(SUMPRODUCT($D$30:$H$30,1/(1+$C54)^$D$32:$H$32)+$H$30*(1+D$50)/($C54-D$50)/(1+$C54)^$H$32-$C$16+$C$17)/$C$18</f>
        <v>17.36228097230076</v>
      </c>
      <c r="E54" s="21">
        <f>(SUMPRODUCT($D$30:$H$30,1/(1+$C54)^$D$32:$H$32)+$H$30*(1+E$50)/($C54-E$50)/(1+$C54)^$H$32-$C$16+$C$17)/$C$18</f>
        <v>18.5194219589222</v>
      </c>
      <c r="F54" s="21">
        <f>(SUMPRODUCT($D$30:$H$30,1/(1+$C54)^$D$32:$H$32)+$H$30*(1+F$50)/($C54-F$50)/(1+$C54)^$H$32-$C$16+$C$17)/$C$18</f>
        <v>19.841868800775277</v>
      </c>
      <c r="G54" s="21">
        <f>(SUMPRODUCT($D$30:$H$30,1/(1+$C54)^$D$32:$H$32)+$H$30*(1+G$50)/($C54-G$50)/(1+$C54)^$H$32-$C$16+$C$17)/$C$18</f>
        <v>21.36776900291345</v>
      </c>
      <c r="H54" s="21">
        <f>(SUMPRODUCT($D$30:$H$30,1/(1+$C54)^$D$32:$H$32)+$H$30*(1+H$50)/($C54-H$50)/(1+$C54)^$H$32-$C$16+$C$17)/$C$18</f>
        <v>23.14798590540797</v>
      </c>
    </row>
    <row r="55">
      <c r="C55" s="6" t="n">
        <v>0.1</v>
      </c>
      <c r="D55" s="21">
        <f>(SUMPRODUCT($D$30:$H$30,1/(1+$C55)^$D$32:$H$32)+$H$30*(1+D$50)/($C55-D$50)/(1+$C55)^$H$32-$C$16+$C$17)/$C$18</f>
        <v>15.985004728863743</v>
      </c>
      <c r="E55" s="21">
        <f>(SUMPRODUCT($D$30:$H$30,1/(1+$C55)^$D$32:$H$32)+$H$30*(1+E$50)/($C55-E$50)/(1+$C55)^$H$32-$C$16+$C$17)/$C$18</f>
        <v>16.987573910593536</v>
      </c>
      <c r="F55" s="21">
        <f>(SUMPRODUCT($D$30:$H$30,1/(1+$C55)^$D$32:$H$32)+$H$30*(1+F$50)/($C55-F$50)/(1+$C55)^$H$32-$C$16+$C$17)/$C$18</f>
        <v>18.12381898322063</v>
      </c>
      <c r="G55" s="21">
        <f>(SUMPRODUCT($D$30:$H$30,1/(1+$C55)^$D$32:$H$32)+$H$30*(1+G$50)/($C55-G$50)/(1+$C55)^$H$32-$C$16+$C$17)/$C$18</f>
        <v>19.422384780508747</v>
      </c>
      <c r="H55" s="21">
        <f>(SUMPRODUCT($D$30:$H$30,1/(1+$C55)^$D$32:$H$32)+$H$30*(1+H$50)/($C55-H$50)/(1+$C55)^$H$32-$C$16+$C$17)/$C$18</f>
        <v>20.920729931225793</v>
      </c>
    </row>
  </sheetData>
  <dataValidations count="1">
    <dataValidation sqref="C13" showDropDown="0" showInputMessage="0" showErrorMessage="0" allowBlank="0" error="Type 1 for perpetuity growth or 2 for an exit multiple." type="whole" operator="between">
      <formula1>1</formula1>
      <formula2>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Soreno</dc:creator>
  <dc:title>DCF model template</dc:title>
  <dcterms:created xsi:type="dcterms:W3CDTF">2026-10-14T23:48:34Z</dcterms:created>
  <dcterms:modified xsi:type="dcterms:W3CDTF">2026-10-14T23:48:34Z</dcterms:modified>
</cp:coreProperties>
</file>